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men" state="visible" r:id="rId4"/>
    <sheet sheetId="2" name="Cuadre de lectura" state="visible" r:id="rId5"/>
    <sheet sheetId="3" name="DIAN, no en libros" state="visible" r:id="rId6"/>
    <sheet sheetId="4" name="Libros, no en la DIAN" state="visible" r:id="rId7"/>
    <sheet sheetId="5" name="En ambos, con diferencias" state="visible" r:id="rId8"/>
    <sheet sheetId="6" name="Cuadran" state="visible" r:id="rId9"/>
    <sheet sheetId="7" name="Otros hallazgos" state="visible" r:id="rId10"/>
    <sheet sheetId="8" name="No cruzados por su tipo" state="visible" r:id="rId11"/>
    <sheet sheetId="9" name="Filas del reporte" state="visible" r:id="rId12"/>
  </sheets>
  <calcPr calcId="171027"/>
</workbook>
</file>

<file path=xl/sharedStrings.xml><?xml version="1.0" encoding="utf-8"?>
<sst xmlns="http://schemas.openxmlformats.org/spreadsheetml/2006/main" count="429" uniqueCount="176">
  <si>
    <t>COTEJO 360 · CRUCE DE COMPRAS CON LA CONTABILIDAD</t>
  </si>
  <si>
    <t>Empresa: DISTRIBUCIONES ANDINAS S.A.S.</t>
  </si>
  <si>
    <t>Período: julio 2026 · reporte contable: auxiliar-demo.xlsx</t>
  </si>
  <si>
    <t>Generado el 7/10/2026, 9:07:25 a. m.</t>
  </si>
  <si>
    <t>Contraste entre la facturación electrónica que conoce la DIAN y los libros. No reemplaza la revisión de los soportes ni es asesoría tributaria. Lo «por corregir» se corrige en el programa contable y se vuelve a cruzar; las causas marcadas «posible» y «pendiente de criterio» las decide el contador.</t>
  </si>
  <si>
    <t>Cuadre de lectura</t>
  </si>
  <si>
    <t>CUADRA</t>
  </si>
  <si>
    <t>El análisis tiene todo lo que trae el archivo.</t>
  </si>
  <si>
    <t>Hoja</t>
  </si>
  <si>
    <t>Documentos</t>
  </si>
  <si>
    <t>Por corregir</t>
  </si>
  <si>
    <t>Ya explicado</t>
  </si>
  <si>
    <t>IVA en juego (por corregir)</t>
  </si>
  <si>
    <t>DIAN, no en libros</t>
  </si>
  <si>
    <t>Libros, no en la DIAN</t>
  </si>
  <si>
    <t>En ambos, con diferencias</t>
  </si>
  <si>
    <t>Cuadran</t>
  </si>
  <si>
    <t>Otros hallazgos</t>
  </si>
  <si>
    <t>Cómo cruzaron las compras</t>
  </si>
  <si>
    <t>Nivel 1: NIT y número de factura</t>
  </si>
  <si>
    <t>Puente en COP</t>
  </si>
  <si>
    <t>Valor</t>
  </si>
  <si>
    <t>Valor neto según los libros</t>
  </si>
  <si>
    <t>(−) Documentos de los libros que no están en la DIAN</t>
  </si>
  <si>
    <t>(+) Documentos de la DIAN que no están en los libros</t>
  </si>
  <si>
    <t>(±) Diferencias en documentos que cruzan (valor y moneda)</t>
  </si>
  <si>
    <t>(=) Valor conciliado</t>
  </si>
  <si>
    <t>Valor neto según la DIAN</t>
  </si>
  <si>
    <t>Diferencia sin explicar (debe ser 0)</t>
  </si>
  <si>
    <t>CUADRE DE LECTURA · COMPRAS · JULIO 2026</t>
  </si>
  <si>
    <t>Comprueba que este análisis tiene todo lo que trae el archivo «auxiliar-demo.xlsx»: cada fila leída, cada comprobante de compras del período y cada peso de sus cuentas. Toda diferencia debe dar cero.</t>
  </si>
  <si>
    <t>1. Del archivo al análisis: cada fila</t>
  </si>
  <si>
    <t>Concepto</t>
  </si>
  <si>
    <t>Filas</t>
  </si>
  <si>
    <t>Filas del archivo</t>
  </si>
  <si>
    <t>(−) Títulos y encabezado del reporte (filas 1 a 1)</t>
  </si>
  <si>
    <t>(−) Filas vacías</t>
  </si>
  <si>
    <t>Movimientos leídos por Cotejo</t>
  </si>
  <si>
    <t>Diferencia (debe ser 0)</t>
  </si>
  <si>
    <t>Lo leído</t>
  </si>
  <si>
    <t>Débitos</t>
  </si>
  <si>
    <t>Créditos</t>
  </si>
  <si>
    <t>Suma de los movimientos leídos</t>
  </si>
  <si>
    <t>2. Comprobantes de compras del período: dónde quedó cada uno</t>
  </si>
  <si>
    <t>Tipo de comprobante</t>
  </si>
  <si>
    <t>En el archivo</t>
  </si>
  <si>
    <t>No cruzados por su tipo</t>
  </si>
  <si>
    <t>No son de compras</t>
  </si>
  <si>
    <t>FC · Factura de compra</t>
  </si>
  <si>
    <t>Total</t>
  </si>
  <si>
    <t>Otros comprobantes del período en el archivo, de tipos que no son de compras: 18. No entran a este análisis.</t>
  </si>
  <si>
    <t>3. Documentos de compras en la DIAN del período: dónde quedó cada uno</t>
  </si>
  <si>
    <t/>
  </si>
  <si>
    <t>En la DIAN</t>
  </si>
  <si>
    <t>Documentos de la DIAN</t>
  </si>
  <si>
    <t>4. Pesos de las cuentas de compras del período: dónde quedó cada peso</t>
  </si>
  <si>
    <t>Cuenta</t>
  </si>
  <si>
    <t>Movimiento en el archivo</t>
  </si>
  <si>
    <t>En documentos del cruce</t>
  </si>
  <si>
    <t>En «No cruzados por su tipo»</t>
  </si>
  <si>
    <t>En comprobantes que no son de compras</t>
  </si>
  <si>
    <t>14 · Inventarios</t>
  </si>
  <si>
    <t>15 · Propiedad, planta y equipo</t>
  </si>
  <si>
    <t>5 · Gastos</t>
  </si>
  <si>
    <t>6 · Costo de ventas</t>
  </si>
  <si>
    <t>7 · Costos de producción</t>
  </si>
  <si>
    <t>2408 · IVA descontable (débitos de la 2408)</t>
  </si>
  <si>
    <t>2365 · Retención en la fuente</t>
  </si>
  <si>
    <t>Los comprobantes que no son de compras incluyen la nómina, la depreciación, la amortización y los pagos: no se soportan con factura de un proveedor.</t>
  </si>
  <si>
    <t>CUADRA: el análisis tiene todo lo que trae el archivo.</t>
  </si>
  <si>
    <t>Situación</t>
  </si>
  <si>
    <t>Qué hacer</t>
  </si>
  <si>
    <t>Tipo</t>
  </si>
  <si>
    <t>Número DIAN</t>
  </si>
  <si>
    <t>Fecha DIAN</t>
  </si>
  <si>
    <t>NIT</t>
  </si>
  <si>
    <t>Tercero</t>
  </si>
  <si>
    <t>Moneda</t>
  </si>
  <si>
    <t>Base DIAN</t>
  </si>
  <si>
    <t>IVA DIAN</t>
  </si>
  <si>
    <t>Valor DIAN</t>
  </si>
  <si>
    <t>IVA en juego</t>
  </si>
  <si>
    <t>Dónde pega</t>
  </si>
  <si>
    <t>Lectura</t>
  </si>
  <si>
    <t>Qué se sabe</t>
  </si>
  <si>
    <t>CUFE</t>
  </si>
  <si>
    <t>Ver en la DIAN</t>
  </si>
  <si>
    <t>Registrar la compra: el IVA descontable solo se toma en el período de causación o en los tres siguientes.</t>
  </si>
  <si>
    <t>Factura</t>
  </si>
  <si>
    <t>FC44210</t>
  </si>
  <si>
    <t>2026-07-06</t>
  </si>
  <si>
    <t>860111222</t>
  </si>
  <si>
    <t>IMPORTACIONES PACIFICO LTDA</t>
  </si>
  <si>
    <t>COP</t>
  </si>
  <si>
    <t>Costo e IVA descontable que no se tomaron · F300 renglones 71 a 75 (IVA descontable) y 50 a 53</t>
  </si>
  <si>
    <t>Pendiente de criterio</t>
  </si>
  <si>
    <t>No aparece en los libros.</t>
  </si>
  <si>
    <t>demo-FC44210</t>
  </si>
  <si>
    <t>Ver</t>
  </si>
  <si>
    <t>Comprobante</t>
  </si>
  <si>
    <t>Factura del proveedor</t>
  </si>
  <si>
    <t>Líneas del asiento</t>
  </si>
  <si>
    <t>Fecha libros</t>
  </si>
  <si>
    <t>Base libros</t>
  </si>
  <si>
    <t>IVA libros</t>
  </si>
  <si>
    <t>Valor libros</t>
  </si>
  <si>
    <t>Retención en la fuente (libros)</t>
  </si>
  <si>
    <t>Pedir la factura electrónica al proveedor o, si no está obligado a facturar, emitir el documento soporte. Sin soporte se pierden el costo y el IVA descontable.</t>
  </si>
  <si>
    <t>FC-9001</t>
  </si>
  <si>
    <t>PE-3310</t>
  </si>
  <si>
    <t>Ver 3 líneas</t>
  </si>
  <si>
    <t>2026-07-22</t>
  </si>
  <si>
    <t>900505050</t>
  </si>
  <si>
    <t>PAPELERÍA LA ESTRELLA S.A.S.</t>
  </si>
  <si>
    <t>Costo e IVA sin factura electrónica que los soporte (art. 771-2 ET) · F300 renglones 71 a 75 (IVA descontable) y 50 a 53</t>
  </si>
  <si>
    <t>No aparece en la DIAN. El proveedor no tiene ninguna factura electrónica en el histórico: ¿no está obligado a facturar, factura fuera del sistema o es un prestador del exterior con NIT colombiano?</t>
  </si>
  <si>
    <t>Diferencia en</t>
  </si>
  <si>
    <t>Nivel</t>
  </si>
  <si>
    <t>Diferencia de valor (DIAN − libros)</t>
  </si>
  <si>
    <t>Diferencia de IVA (DIAN − libros)</t>
  </si>
  <si>
    <t>Retención</t>
  </si>
  <si>
    <t>Revisar el concepto: si exigía retención, practicarla y declararla; sin ella el costo no es deducible.</t>
  </si>
  <si>
    <t>FC-2026</t>
  </si>
  <si>
    <t>ARR2026</t>
  </si>
  <si>
    <t>2026-07-20</t>
  </si>
  <si>
    <t>900222333</t>
  </si>
  <si>
    <t>INMOBILIARIA SANTA BARBARA S.A.S.</t>
  </si>
  <si>
    <t>Retención en la fuente (F350) y deducibilidad del costo</t>
  </si>
  <si>
    <t>Posible causa</t>
  </si>
  <si>
    <t>Compra de $4.500.000, sobre la base mínima de retención ($523.740), sin retención en los libros. Si el concepto la exigía, el costo no es deducible hasta practicarla.</t>
  </si>
  <si>
    <t>demo-ARR2026</t>
  </si>
  <si>
    <t>FC-7120</t>
  </si>
  <si>
    <t>FV77120</t>
  </si>
  <si>
    <t>2026-07-09</t>
  </si>
  <si>
    <t>901010101</t>
  </si>
  <si>
    <t>SUMINISTROS INDUSTRIALES DEL SUR S.A.S.</t>
  </si>
  <si>
    <t>Compra de $2.150.000, sobre la base mínima de retención ($523.740), sin retención en los libros. Si el concepto la exigía, el costo no es deducible hasta practicarla.</t>
  </si>
  <si>
    <t>demo-FV77120</t>
  </si>
  <si>
    <t>FC-1180</t>
  </si>
  <si>
    <t>SERV1180</t>
  </si>
  <si>
    <t>830444555</t>
  </si>
  <si>
    <t>SERVICIOS CONTABLES INTEGRALES S.A.S.</t>
  </si>
  <si>
    <t>Compra de $1.900.000, sobre la base mínima de retención ($523.740), sin retención en los libros. Si el concepto la exigía, el costo no es deducible hasta practicarla.</t>
  </si>
  <si>
    <t>demo-SERV1180</t>
  </si>
  <si>
    <t>FC-8891</t>
  </si>
  <si>
    <t>REST8891</t>
  </si>
  <si>
    <t>Ver 2 líneas</t>
  </si>
  <si>
    <t>2026-07-14</t>
  </si>
  <si>
    <t>830909090</t>
  </si>
  <si>
    <t>ASADERO LA BRASA ROJA S.A.S.</t>
  </si>
  <si>
    <t>demo-REST8891</t>
  </si>
  <si>
    <t>Hallazgo</t>
  </si>
  <si>
    <t>Detalle</t>
  </si>
  <si>
    <t>Dónde mirar</t>
  </si>
  <si>
    <t>Proveedor sin facturación electrónica</t>
  </si>
  <si>
    <t>PAPELERÍA LA ESTRELLA S.A.S. (900505050) no tiene ninguna factura en la DIAN: ¿no está obligado a facturar?, ¿falta el documento soporte?</t>
  </si>
  <si>
    <t>Hoja «Libros, no en la DIAN»</t>
  </si>
  <si>
    <t>Aviso</t>
  </si>
  <si>
    <t>Revise que el histórico cubra todo el período. Los documentos recibidos de la DIAN que tiene el histórico van del 06/07/2026 al 20/07/2026, y hay documentos de los libros sin pareja 1 con fecha posterior al 20/07/2026. Si no descargó esos días en Facturación electrónica, descárguelos y vuelva a cruzar antes de corregir nada.</t>
  </si>
  <si>
    <t>Fecha</t>
  </si>
  <si>
    <t>Cuentas que mueve</t>
  </si>
  <si>
    <t>IVA</t>
  </si>
  <si>
    <t>Por qué importa</t>
  </si>
  <si>
    <t>Dónde quedó</t>
  </si>
  <si>
    <t>Volver</t>
  </si>
  <si>
    <t>Nombre de la cuenta</t>
  </si>
  <si>
    <t>Débito</t>
  </si>
  <si>
    <t>Crédito</t>
  </si>
  <si>
    <t>Fila en el archivo original</t>
  </si>
  <si>
    <t>513595</t>
  </si>
  <si>
    <t>Compra</t>
  </si>
  <si>
    <t>220505</t>
  </si>
  <si>
    <t>Proveedores</t>
  </si>
  <si>
    <t>240810</t>
  </si>
  <si>
    <t>IVA descontable</t>
  </si>
  <si>
    <t>Útiles de oficina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</si>
</sst>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FF"/>
      <sz val="14"/>
    </font>
    <font>
      <color rgb="FF5B6B80"/>
    </font>
    <font>
      <b/>
      <color rgb="FF8A6100"/>
    </font>
    <font>
      <b/>
      <color rgb="FF17663A"/>
    </font>
    <font>
      <b/>
      <color rgb="FFFFFFFF"/>
    </font>
    <font>
      <b/>
      <color rgb="FFB42318"/>
    </font>
    <font>
      <b/>
      <color rgb="FF0A2540"/>
    </font>
    <font>
      <b/>
    </font>
    <font>
      <i/>
      <color rgb="FF5B6B80"/>
    </font>
  </fonts>
  <fills count="8">
    <fill>
      <patternFill patternType="none"/>
    </fill>
    <fill>
      <patternFill patternType="gray125"/>
    </fill>
    <fill>
      <patternFill patternType="solid">
        <fgColor rgb="FF0A2540"/>
      </patternFill>
    </fill>
    <fill>
      <patternFill patternType="solid">
        <fgColor rgb="FFFFF4E0"/>
      </patternFill>
    </fill>
    <fill>
      <patternFill patternType="solid">
        <fgColor rgb="FF1F5AA8"/>
      </patternFill>
    </fill>
    <fill>
      <patternFill patternType="solid">
        <fgColor rgb="FFF4F6F8"/>
      </patternFill>
    </fill>
    <fill>
      <patternFill patternType="solid">
        <fgColor rgb="FFE7F6EC"/>
      </patternFill>
    </fill>
    <fill>
      <patternFill patternType="solid">
        <fgColor rgb="FFFDEC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3" borderId="0" xfId="0" applyFont="1" applyFill="1" applyAlignment="1">
      <alignment vertical="top" wrapText="1"/>
    </xf>
    <xf numFmtId="0" fontId="4" fillId="0" borderId="0" xfId="0" applyFont="1"/>
    <xf numFmtId="0" fontId="5" fillId="4" borderId="0" xfId="0" applyFont="1" applyFill="1" applyAlignment="1">
      <alignment wrapText="1"/>
    </xf>
    <xf numFmtId="0" fontId="6" fillId="0" borderId="0" xfId="0" applyFont="1"/>
    <xf numFmtId="3" fontId="0" fillId="0" borderId="0" xfId="0" applyNumberFormat="1"/>
    <xf numFmtId="0" fontId="7" fillId="5" borderId="0" xfId="0" applyFont="1" applyFill="1"/>
    <xf numFmtId="0" fontId="0" fillId="0" borderId="0" xfId="0" applyAlignment="1">
      <alignment wrapText="1"/>
    </xf>
    <xf numFmtId="0" fontId="5" fillId="4" borderId="0" xfId="0" applyFont="1" applyFill="1"/>
    <xf numFmtId="0" fontId="8" fillId="0" borderId="0" xfId="0" applyFont="1"/>
    <xf numFmtId="3" fontId="8" fillId="0" borderId="0" xfId="0" applyNumberFormat="1" applyFont="1"/>
    <xf numFmtId="0" fontId="2" fillId="0" borderId="0" xfId="0" applyFont="1" applyAlignment="1">
      <alignment vertical="top" wrapText="1"/>
    </xf>
    <xf numFmtId="0" fontId="5" fillId="4" borderId="0" xfId="0" applyFont="1" applyFill="1" applyAlignment="1">
      <alignment vertical="center" wrapText="1"/>
    </xf>
    <xf numFmtId="0" fontId="8" fillId="6" borderId="0" xfId="0" applyFont="1" applyFill="1"/>
    <xf numFmtId="3" fontId="8" fillId="6" borderId="0" xfId="0" applyNumberFormat="1" applyFont="1" applyFill="1"/>
    <xf numFmtId="0" fontId="9" fillId="0" borderId="0" xfId="0" applyFont="1"/>
    <xf numFmtId="0" fontId="0" fillId="0" borderId="0" xfId="0" applyAlignment="1">
      <alignment vertical="top" wrapText="1"/>
    </xf>
    <xf numFmtId="0" fontId="6" fillId="7" borderId="0" xfId="0" applyFont="1" applyFill="1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#&apos;Cuadre de lectura&apos;!A1" TargetMode="External"/><Relationship Id="rId2" Type="http://schemas.openxmlformats.org/officeDocument/2006/relationships/hyperlink" Target="#&apos;DIAN, no en libros&apos;!A1" TargetMode="External"/><Relationship Id="rId3" Type="http://schemas.openxmlformats.org/officeDocument/2006/relationships/hyperlink" Target="#&apos;Libros, no en la DIAN&apos;!A1" TargetMode="External"/><Relationship Id="rId4" Type="http://schemas.openxmlformats.org/officeDocument/2006/relationships/hyperlink" Target="#&apos;En ambos, con diferencias&apos;!A1" TargetMode="External"/><Relationship Id="rId5" Type="http://schemas.openxmlformats.org/officeDocument/2006/relationships/hyperlink" Target="#&apos;Cuadran&apos;!A1" TargetMode="External"/><Relationship Id="rId6" Type="http://schemas.openxmlformats.org/officeDocument/2006/relationships/hyperlink" Target="#&apos;Otros hallazgos&apos;!A1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catalogo-vpfe.dian.gov.co/document/searchqr?documentkey=demo-FC44210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#&apos;Filas del reporte&apos;!A13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#&apos;Filas del reporte&apos;!A7" TargetMode="External"/><Relationship Id="rId2" Type="http://schemas.openxmlformats.org/officeDocument/2006/relationships/hyperlink" Target="https://catalogo-vpfe.dian.gov.co/document/searchqr?documentkey=demo-ARR2026" TargetMode="External"/><Relationship Id="rId3" Type="http://schemas.openxmlformats.org/officeDocument/2006/relationships/hyperlink" Target="#&apos;Filas del reporte&apos;!A4" TargetMode="External"/><Relationship Id="rId4" Type="http://schemas.openxmlformats.org/officeDocument/2006/relationships/hyperlink" Target="https://catalogo-vpfe.dian.gov.co/document/searchqr?documentkey=demo-FV77120" TargetMode="External"/><Relationship Id="rId5" Type="http://schemas.openxmlformats.org/officeDocument/2006/relationships/hyperlink" Target="#&apos;Filas del reporte&apos;!A10" TargetMode="External"/><Relationship Id="rId6" Type="http://schemas.openxmlformats.org/officeDocument/2006/relationships/hyperlink" Target="https://catalogo-vpfe.dian.gov.co/document/searchqr?documentkey=demo-SERV1180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#&apos;Filas del reporte&apos;!A2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hyperlink" Target="#&apos;Cuadran&apos;!A2" TargetMode="External"/><Relationship Id="rId2" Type="http://schemas.openxmlformats.org/officeDocument/2006/relationships/hyperlink" Target="#&apos;Cuadran&apos;!A2" TargetMode="External"/><Relationship Id="rId3" Type="http://schemas.openxmlformats.org/officeDocument/2006/relationships/hyperlink" Target="#&apos;En ambos, con diferencias&apos;!A3" TargetMode="External"/><Relationship Id="rId4" Type="http://schemas.openxmlformats.org/officeDocument/2006/relationships/hyperlink" Target="#&apos;En ambos, con diferencias&apos;!A3" TargetMode="External"/><Relationship Id="rId5" Type="http://schemas.openxmlformats.org/officeDocument/2006/relationships/hyperlink" Target="#&apos;En ambos, con diferencias&apos;!A3" TargetMode="External"/><Relationship Id="rId6" Type="http://schemas.openxmlformats.org/officeDocument/2006/relationships/hyperlink" Target="#&apos;En ambos, con diferencias&apos;!A2" TargetMode="External"/><Relationship Id="rId7" Type="http://schemas.openxmlformats.org/officeDocument/2006/relationships/hyperlink" Target="#&apos;En ambos, con diferencias&apos;!A2" TargetMode="External"/><Relationship Id="rId8" Type="http://schemas.openxmlformats.org/officeDocument/2006/relationships/hyperlink" Target="#&apos;En ambos, con diferencias&apos;!A2" TargetMode="External"/><Relationship Id="rId9" Type="http://schemas.openxmlformats.org/officeDocument/2006/relationships/hyperlink" Target="#&apos;En ambos, con diferencias&apos;!A4" TargetMode="External"/><Relationship Id="rId10" Type="http://schemas.openxmlformats.org/officeDocument/2006/relationships/hyperlink" Target="#&apos;En ambos, con diferencias&apos;!A4" TargetMode="External"/><Relationship Id="rId11" Type="http://schemas.openxmlformats.org/officeDocument/2006/relationships/hyperlink" Target="#&apos;En ambos, con diferencias&apos;!A4" TargetMode="External"/><Relationship Id="rId12" Type="http://schemas.openxmlformats.org/officeDocument/2006/relationships/hyperlink" Target="#&apos;Libros, no en la DIAN&apos;!A2" TargetMode="External"/><Relationship Id="rId13" Type="http://schemas.openxmlformats.org/officeDocument/2006/relationships/hyperlink" Target="#&apos;Libros, no en la DIAN&apos;!A2" TargetMode="External"/><Relationship Id="rId14" Type="http://schemas.openxmlformats.org/officeDocument/2006/relationships/hyperlink" Target="#&apos;Libros, no en la DIAN&apos;!A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FormatPr defaultRowHeight="15" outlineLevelRow="0" outlineLevelCol="0" x14ac:dyDescent="55"/>
  <cols>
    <col min="1" max="1" width="46" customWidth="1"/>
    <col min="2" max="4" width="16" customWidth="1"/>
    <col min="5" max="5" width="22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2" t="s">
        <v>3</v>
      </c>
    </row>
    <row r="5" ht="48" customHeight="1" spans="1:5" x14ac:dyDescent="0.25">
      <c r="A5" s="3" t="s">
        <v>4</v>
      </c>
      <c r="B5" s="3"/>
      <c r="C5" s="3"/>
      <c r="D5" s="3"/>
      <c r="E5" s="3"/>
    </row>
    <row r="7" spans="1:3" x14ac:dyDescent="0.25">
      <c r="A7" t="s">
        <v>5</v>
      </c>
      <c r="B7" s="4" t="s">
        <v>6</v>
      </c>
      <c r="C7" t="s">
        <v>7</v>
      </c>
    </row>
    <row r="9" spans="1:5" s="5" customFormat="1" x14ac:dyDescent="0.25">
      <c r="A9" s="5" t="s">
        <v>8</v>
      </c>
      <c r="B9" s="5" t="s">
        <v>9</v>
      </c>
      <c r="C9" s="5" t="s">
        <v>10</v>
      </c>
      <c r="D9" s="5" t="s">
        <v>11</v>
      </c>
      <c r="E9" s="5" t="s">
        <v>12</v>
      </c>
    </row>
    <row r="10" spans="1:5" x14ac:dyDescent="0.25">
      <c r="A10" t="s">
        <v>13</v>
      </c>
      <c r="B10">
        <f>COUNTA('DIAN, no en libros'!$A$2:$A$2)</f>
        <v>1</v>
      </c>
      <c r="C10" s="6">
        <f>COUNTIF('DIAN, no en libros'!$A$2:$A$2,"Por corregir")</f>
        <v>1</v>
      </c>
      <c r="D10">
        <f>COUNTIF('DIAN, no en libros'!$A$2:$A$2,"Ya explicado")</f>
        <v>0</v>
      </c>
      <c r="E10" s="7">
        <f>SUMPRODUCT(('DIAN, no en libros'!$A$2:$A$2="Por corregir")*ABS('DIAN, no en libros'!$L$2:$L$2))</f>
        <v>1482000</v>
      </c>
    </row>
    <row r="11" spans="1:5" x14ac:dyDescent="0.25">
      <c r="A11" t="s">
        <v>14</v>
      </c>
      <c r="B11">
        <f>COUNTA('Libros, no en la DIAN'!$A$2:$A$2)</f>
        <v>1</v>
      </c>
      <c r="C11" s="6">
        <f>COUNTIF('Libros, no en la DIAN'!$A$2:$A$2,"Por corregir")</f>
        <v>1</v>
      </c>
      <c r="D11">
        <f>COUNTIF('Libros, no en la DIAN'!$A$2:$A$2,"Ya explicado")</f>
        <v>0</v>
      </c>
      <c r="E11" s="7">
        <f>SUMPRODUCT(('Libros, no en la DIAN'!$A$2:$A$2="Por corregir")*ABS('Libros, no en la DIAN'!$N$2:$N$2))</f>
        <v>79800</v>
      </c>
    </row>
    <row r="12" spans="1:5" x14ac:dyDescent="0.25">
      <c r="A12" t="s">
        <v>15</v>
      </c>
      <c r="B12">
        <f>COUNTA('En ambos, con diferencias'!$A$2:$A$4)</f>
        <v>3</v>
      </c>
      <c r="C12" s="6">
        <f>COUNTIF('En ambos, con diferencias'!$A$2:$A$4,"Por corregir")</f>
        <v>3</v>
      </c>
      <c r="D12">
        <f>COUNTIF('En ambos, con diferencias'!$A$2:$A$4,"Ya explicado")</f>
        <v>0</v>
      </c>
      <c r="E12" s="7">
        <f>SUMPRODUCT(('En ambos, con diferencias'!$A$2:$A$4="Por corregir")*ABS('En ambos, con diferencias'!$U$2:$U$4))</f>
        <v>0</v>
      </c>
    </row>
    <row r="13" spans="1:2" x14ac:dyDescent="0.25">
      <c r="A13" t="s">
        <v>16</v>
      </c>
      <c r="B13">
        <f>COUNTA('Cuadran'!$A$2:$A$2)</f>
        <v>1</v>
      </c>
    </row>
    <row r="14" spans="1:2" x14ac:dyDescent="0.25">
      <c r="A14" t="s">
        <v>17</v>
      </c>
      <c r="B14">
        <v>2</v>
      </c>
    </row>
    <row r="16" spans="1:2" s="8" customFormat="1" x14ac:dyDescent="0.25">
      <c r="A16" s="8" t="s">
        <v>18</v>
      </c>
      <c r="B16" s="8" t="s">
        <v>9</v>
      </c>
    </row>
    <row r="17" spans="1:2" x14ac:dyDescent="0.25">
      <c r="A17" s="9" t="s">
        <v>19</v>
      </c>
      <c r="B17">
        <v>4</v>
      </c>
    </row>
    <row r="19" spans="1:2" s="10" customFormat="1" x14ac:dyDescent="0.25">
      <c r="A19" s="10" t="s">
        <v>20</v>
      </c>
      <c r="B19" s="10" t="s">
        <v>21</v>
      </c>
    </row>
    <row r="20" spans="1:2" x14ac:dyDescent="0.25">
      <c r="A20" t="s">
        <v>22</v>
      </c>
      <c r="B20" s="7">
        <v>10918380</v>
      </c>
    </row>
    <row r="21" spans="1:2" x14ac:dyDescent="0.25">
      <c r="A21" t="s">
        <v>23</v>
      </c>
      <c r="B21" s="7">
        <v>-499800</v>
      </c>
    </row>
    <row r="22" spans="1:2" x14ac:dyDescent="0.25">
      <c r="A22" t="s">
        <v>24</v>
      </c>
      <c r="B22" s="7">
        <v>9282000</v>
      </c>
    </row>
    <row r="23" spans="1:2" x14ac:dyDescent="0.25">
      <c r="A23" t="s">
        <v>25</v>
      </c>
      <c r="B23" s="7">
        <v>0</v>
      </c>
    </row>
    <row r="24" spans="1:2" x14ac:dyDescent="0.25">
      <c r="A24" t="s">
        <v>26</v>
      </c>
      <c r="B24" s="7">
        <f>SUM(B20:B23)</f>
        <v>19700580</v>
      </c>
    </row>
    <row r="25" spans="1:2" s="11" customFormat="1" x14ac:dyDescent="0.25">
      <c r="A25" s="11" t="s">
        <v>27</v>
      </c>
      <c r="B25" s="12">
        <v>19700580</v>
      </c>
    </row>
    <row r="26" spans="1:3" s="11" customFormat="1" x14ac:dyDescent="0.25">
      <c r="A26" s="11" t="s">
        <v>28</v>
      </c>
      <c r="B26" s="12">
        <f>ROUND(B24-B25,2)</f>
        <v>0</v>
      </c>
      <c r="C26" s="11" t="str">
        <f>IF(B26=0,"CUADRA","REVISAR")</f>
        <v>CUADRA</v>
      </c>
    </row>
  </sheetData>
  <mergeCells count="2">
    <mergeCell ref="A1:E1"/>
    <mergeCell ref="A5:E5"/>
  </mergeCells>
  <hyperlinks>
    <hyperlink ref="A7" r:id="rId1" location="#'Cuadre de lectura'!A1"/>
    <hyperlink ref="A10" r:id="rId2" location="#'DIAN, no en libros'!A1"/>
    <hyperlink ref="A11" r:id="rId3" location="#'Libros, no en la DIAN'!A1"/>
    <hyperlink ref="A12" r:id="rId4" location="#'En ambos, con diferencias'!A1"/>
    <hyperlink ref="A13" r:id="rId5" location="#'Cuadran'!A1"/>
    <hyperlink ref="A14" r:id="rId6" location="#'Otros hallazgos'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FormatPr defaultRowHeight="15" outlineLevelRow="0" outlineLevelCol="0" x14ac:dyDescent="55"/>
  <cols>
    <col min="1" max="1" width="44" customWidth="1"/>
    <col min="2" max="2" width="18" customWidth="1"/>
    <col min="3" max="4" width="16" customWidth="1"/>
    <col min="5" max="9" width="18" customWidth="1"/>
  </cols>
  <sheetData>
    <row r="1" spans="1:9" x14ac:dyDescent="0.25">
      <c r="A1" s="1" t="s">
        <v>29</v>
      </c>
      <c r="B1" s="1"/>
      <c r="C1" s="1"/>
      <c r="D1" s="1"/>
      <c r="E1" s="1"/>
      <c r="F1" s="1"/>
      <c r="G1" s="1"/>
      <c r="H1" s="1"/>
      <c r="I1" s="1"/>
    </row>
    <row r="2" ht="32" customHeight="1" spans="1:9" x14ac:dyDescent="0.25">
      <c r="A2" s="13" t="s">
        <v>30</v>
      </c>
      <c r="B2" s="13"/>
      <c r="C2" s="13"/>
      <c r="D2" s="13"/>
      <c r="E2" s="13"/>
      <c r="F2" s="13"/>
      <c r="G2" s="13"/>
      <c r="H2" s="13"/>
      <c r="I2" s="13"/>
    </row>
    <row r="4" spans="1:1" s="8" customFormat="1" x14ac:dyDescent="0.25">
      <c r="A4" s="8" t="s">
        <v>31</v>
      </c>
    </row>
    <row r="5" spans="1:2" s="14" customFormat="1" x14ac:dyDescent="0.25">
      <c r="A5" s="14" t="s">
        <v>32</v>
      </c>
      <c r="B5" s="14" t="s">
        <v>33</v>
      </c>
    </row>
    <row r="6" spans="1:2" x14ac:dyDescent="0.25">
      <c r="A6" t="s">
        <v>34</v>
      </c>
      <c r="B6">
        <v>64</v>
      </c>
    </row>
    <row r="7" spans="1:2" x14ac:dyDescent="0.25">
      <c r="A7" t="s">
        <v>35</v>
      </c>
      <c r="B7">
        <v>-1</v>
      </c>
    </row>
    <row r="8" spans="1:2" x14ac:dyDescent="0.25">
      <c r="A8" t="s">
        <v>36</v>
      </c>
      <c r="B8">
        <v>0</v>
      </c>
    </row>
    <row r="9" spans="1:2" s="11" customFormat="1" x14ac:dyDescent="0.25">
      <c r="A9" s="11" t="s">
        <v>37</v>
      </c>
      <c r="B9" s="11">
        <v>63</v>
      </c>
    </row>
    <row r="10" spans="1:2" x14ac:dyDescent="0.25">
      <c r="A10" t="s">
        <v>38</v>
      </c>
      <c r="B10" s="15">
        <f>SUM(B6:B8)-B9</f>
        <v>0</v>
      </c>
    </row>
    <row r="12" spans="1:4" s="14" customFormat="1" x14ac:dyDescent="0.25">
      <c r="A12" s="14" t="s">
        <v>39</v>
      </c>
      <c r="B12" s="14" t="s">
        <v>40</v>
      </c>
      <c r="C12" s="14" t="s">
        <v>41</v>
      </c>
      <c r="D12" s="14" t="s">
        <v>38</v>
      </c>
    </row>
    <row r="13" spans="1:4" x14ac:dyDescent="0.25">
      <c r="A13" t="s">
        <v>42</v>
      </c>
      <c r="B13" s="7">
        <v>60044380</v>
      </c>
      <c r="C13" s="7">
        <v>60044380</v>
      </c>
      <c r="D13" s="16">
        <f>ROUND(B13-C13,2)</f>
        <v>0</v>
      </c>
    </row>
    <row r="15" spans="1:1" s="8" customFormat="1" x14ac:dyDescent="0.25">
      <c r="A15" s="8" t="s">
        <v>43</v>
      </c>
    </row>
    <row r="16" spans="1:8" s="14" customFormat="1" x14ac:dyDescent="0.25">
      <c r="A16" s="14" t="s">
        <v>44</v>
      </c>
      <c r="B16" s="14" t="s">
        <v>45</v>
      </c>
      <c r="C16" s="14" t="s">
        <v>16</v>
      </c>
      <c r="D16" s="14" t="s">
        <v>15</v>
      </c>
      <c r="E16" s="14" t="s">
        <v>14</v>
      </c>
      <c r="F16" s="14" t="s">
        <v>46</v>
      </c>
      <c r="G16" s="14" t="s">
        <v>47</v>
      </c>
      <c r="H16" s="14" t="s">
        <v>38</v>
      </c>
    </row>
    <row r="17" spans="1:8" x14ac:dyDescent="0.25">
      <c r="A17" t="s">
        <v>48</v>
      </c>
      <c r="B17">
        <v>5</v>
      </c>
      <c r="C17">
        <v>1</v>
      </c>
      <c r="D17">
        <v>3</v>
      </c>
      <c r="E17">
        <v>1</v>
      </c>
      <c r="F17">
        <v>0</v>
      </c>
      <c r="G17">
        <v>0</v>
      </c>
      <c r="H17" s="15">
        <f>B17-SUM(C17:G17)</f>
        <v>0</v>
      </c>
    </row>
    <row r="18" spans="1:8" s="11" customFormat="1" x14ac:dyDescent="0.25">
      <c r="A18" s="11" t="s">
        <v>49</v>
      </c>
      <c r="B18" s="11">
        <f>SUM(B17:B17)</f>
        <v>5</v>
      </c>
      <c r="C18" s="11">
        <f>SUM(C17:C17)</f>
        <v>1</v>
      </c>
      <c r="D18" s="11">
        <f>SUM(D17:D17)</f>
        <v>3</v>
      </c>
      <c r="E18" s="11">
        <f>SUM(E17:E17)</f>
        <v>1</v>
      </c>
      <c r="F18" s="11">
        <f>SUM(F17:F17)</f>
        <v>0</v>
      </c>
      <c r="G18" s="11">
        <f>SUM(G17:G17)</f>
        <v>0</v>
      </c>
      <c r="H18" s="15">
        <f>SUM(H17:H17)</f>
        <v>0</v>
      </c>
    </row>
    <row r="19" spans="1:1" x14ac:dyDescent="0.25">
      <c r="A19" s="17" t="s">
        <v>50</v>
      </c>
    </row>
    <row r="21" spans="1:1" s="8" customFormat="1" x14ac:dyDescent="0.25">
      <c r="A21" s="8" t="s">
        <v>51</v>
      </c>
    </row>
    <row r="22" spans="1:6" s="14" customFormat="1" x14ac:dyDescent="0.25">
      <c r="A22" s="14" t="s">
        <v>52</v>
      </c>
      <c r="B22" s="14" t="s">
        <v>53</v>
      </c>
      <c r="C22" s="14" t="s">
        <v>16</v>
      </c>
      <c r="D22" s="14" t="s">
        <v>15</v>
      </c>
      <c r="E22" s="14" t="s">
        <v>13</v>
      </c>
      <c r="F22" s="14" t="s">
        <v>38</v>
      </c>
    </row>
    <row r="23" spans="1:6" x14ac:dyDescent="0.25">
      <c r="A23" t="s">
        <v>54</v>
      </c>
      <c r="B23">
        <v>5</v>
      </c>
      <c r="C23">
        <v>1</v>
      </c>
      <c r="D23">
        <v>3</v>
      </c>
      <c r="E23">
        <v>1</v>
      </c>
      <c r="F23" s="15">
        <f>B23-SUM(C23:E23)</f>
        <v>0</v>
      </c>
    </row>
    <row r="25" spans="1:1" s="8" customFormat="1" x14ac:dyDescent="0.25">
      <c r="A25" s="8" t="s">
        <v>55</v>
      </c>
    </row>
    <row r="26" spans="1:6" s="14" customFormat="1" x14ac:dyDescent="0.25">
      <c r="A26" s="14" t="s">
        <v>56</v>
      </c>
      <c r="B26" s="14" t="s">
        <v>57</v>
      </c>
      <c r="C26" s="14" t="s">
        <v>58</v>
      </c>
      <c r="D26" s="14" t="s">
        <v>59</v>
      </c>
      <c r="E26" s="14" t="s">
        <v>60</v>
      </c>
      <c r="F26" s="14" t="s">
        <v>38</v>
      </c>
    </row>
    <row r="27" spans="1:6" x14ac:dyDescent="0.25">
      <c r="A27" t="s">
        <v>61</v>
      </c>
      <c r="B27" s="7">
        <v>0</v>
      </c>
      <c r="C27" s="7">
        <v>0</v>
      </c>
      <c r="D27" s="7">
        <v>0</v>
      </c>
      <c r="E27" s="7">
        <v>0</v>
      </c>
      <c r="F27" s="16">
        <f>ROUND(B27-SUM(C27:E27),2)</f>
        <v>0</v>
      </c>
    </row>
    <row r="28" spans="1:6" x14ac:dyDescent="0.25">
      <c r="A28" t="s">
        <v>62</v>
      </c>
      <c r="B28" s="7">
        <v>0</v>
      </c>
      <c r="C28" s="7">
        <v>0</v>
      </c>
      <c r="D28" s="7">
        <v>0</v>
      </c>
      <c r="E28" s="7">
        <v>0</v>
      </c>
      <c r="F28" s="16">
        <f>ROUND(B28-SUM(C28:E28),2)</f>
        <v>0</v>
      </c>
    </row>
    <row r="29" spans="1:6" x14ac:dyDescent="0.25">
      <c r="A29" t="s">
        <v>63</v>
      </c>
      <c r="B29" s="7">
        <v>15714080</v>
      </c>
      <c r="C29" s="7">
        <v>9214080</v>
      </c>
      <c r="D29" s="7">
        <v>0</v>
      </c>
      <c r="E29" s="7">
        <v>6500000</v>
      </c>
      <c r="F29" s="16">
        <f>ROUND(B29-SUM(C29:E29),2)</f>
        <v>0</v>
      </c>
    </row>
    <row r="30" spans="1:6" x14ac:dyDescent="0.25">
      <c r="A30" t="s">
        <v>64</v>
      </c>
      <c r="B30" s="7">
        <v>0</v>
      </c>
      <c r="C30" s="7">
        <v>0</v>
      </c>
      <c r="D30" s="7">
        <v>0</v>
      </c>
      <c r="E30" s="7">
        <v>0</v>
      </c>
      <c r="F30" s="16">
        <f>ROUND(B30-SUM(C30:E30),2)</f>
        <v>0</v>
      </c>
    </row>
    <row r="31" spans="1:6" x14ac:dyDescent="0.25">
      <c r="A31" t="s">
        <v>65</v>
      </c>
      <c r="B31" s="7">
        <v>0</v>
      </c>
      <c r="C31" s="7">
        <v>0</v>
      </c>
      <c r="D31" s="7">
        <v>0</v>
      </c>
      <c r="E31" s="7">
        <v>0</v>
      </c>
      <c r="F31" s="16">
        <f>ROUND(B31-SUM(C31:E31),2)</f>
        <v>0</v>
      </c>
    </row>
    <row r="32" spans="1:6" x14ac:dyDescent="0.25">
      <c r="A32" t="s">
        <v>66</v>
      </c>
      <c r="B32" s="7">
        <v>1989300</v>
      </c>
      <c r="C32" s="7">
        <v>1704300</v>
      </c>
      <c r="D32" s="7">
        <v>0</v>
      </c>
      <c r="E32" s="7">
        <v>285000</v>
      </c>
      <c r="F32" s="16">
        <f>ROUND(B32-SUM(C32:E32),2)</f>
        <v>0</v>
      </c>
    </row>
    <row r="33" spans="1:6" x14ac:dyDescent="0.25">
      <c r="A33" t="s">
        <v>67</v>
      </c>
      <c r="B33" s="7">
        <v>0</v>
      </c>
      <c r="C33" s="7">
        <v>0</v>
      </c>
      <c r="D33" s="7">
        <v>0</v>
      </c>
      <c r="E33" s="7">
        <v>0</v>
      </c>
      <c r="F33" s="16">
        <f>ROUND(B33-SUM(C33:E33),2)</f>
        <v>0</v>
      </c>
    </row>
    <row r="34" spans="1:1" x14ac:dyDescent="0.25">
      <c r="A34" s="17" t="s">
        <v>68</v>
      </c>
    </row>
    <row r="36" spans="1:1" s="4" customFormat="1" x14ac:dyDescent="0.25">
      <c r="A36" s="4" t="s">
        <v>69</v>
      </c>
    </row>
  </sheetData>
  <mergeCells count="2">
    <mergeCell ref="A1:I1"/>
    <mergeCell ref="A2:I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50" customWidth="1"/>
    <col min="3" max="3" width="12" customWidth="1"/>
    <col min="4" max="4" width="16" customWidth="1"/>
    <col min="5" max="5" width="12" customWidth="1"/>
    <col min="6" max="6" width="14" customWidth="1"/>
    <col min="7" max="7" width="32" customWidth="1"/>
    <col min="8" max="8" width="8" customWidth="1"/>
    <col min="9" max="9" width="15" customWidth="1"/>
    <col min="10" max="10" width="14" customWidth="1"/>
    <col min="11" max="12" width="15" customWidth="1"/>
    <col min="13" max="13" width="40" customWidth="1"/>
    <col min="14" max="14" width="16" customWidth="1"/>
    <col min="15" max="15" width="70" customWidth="1"/>
    <col min="16" max="16" width="30" customWidth="1"/>
    <col min="17" max="17" width="12" customWidth="1"/>
  </cols>
  <sheetData>
    <row r="1" spans="1:17" s="14" customFormat="1" x14ac:dyDescent="0.25">
      <c r="A1" s="14" t="s">
        <v>70</v>
      </c>
      <c r="B1" s="14" t="s">
        <v>71</v>
      </c>
      <c r="C1" s="14" t="s">
        <v>72</v>
      </c>
      <c r="D1" s="14" t="s">
        <v>73</v>
      </c>
      <c r="E1" s="14" t="s">
        <v>74</v>
      </c>
      <c r="F1" s="14" t="s">
        <v>75</v>
      </c>
      <c r="G1" s="14" t="s">
        <v>76</v>
      </c>
      <c r="H1" s="14" t="s">
        <v>77</v>
      </c>
      <c r="I1" s="14" t="s">
        <v>78</v>
      </c>
      <c r="J1" s="14" t="s">
        <v>79</v>
      </c>
      <c r="K1" s="14" t="s">
        <v>80</v>
      </c>
      <c r="L1" s="14" t="s">
        <v>81</v>
      </c>
      <c r="M1" s="14" t="s">
        <v>82</v>
      </c>
      <c r="N1" s="14" t="s">
        <v>83</v>
      </c>
      <c r="O1" s="14" t="s">
        <v>84</v>
      </c>
      <c r="P1" s="14" t="s">
        <v>85</v>
      </c>
      <c r="Q1" s="14" t="s">
        <v>86</v>
      </c>
    </row>
    <row r="2" spans="1:17" s="18" customFormat="1" x14ac:dyDescent="0.25">
      <c r="A2" s="19" t="s">
        <v>10</v>
      </c>
      <c r="B2" s="18" t="s">
        <v>87</v>
      </c>
      <c r="C2" s="18" t="s">
        <v>88</v>
      </c>
      <c r="D2" s="18" t="s">
        <v>89</v>
      </c>
      <c r="E2" s="18" t="s">
        <v>90</v>
      </c>
      <c r="F2" s="18" t="s">
        <v>91</v>
      </c>
      <c r="G2" s="18" t="s">
        <v>92</v>
      </c>
      <c r="H2" s="18" t="s">
        <v>93</v>
      </c>
      <c r="I2" s="20">
        <v>7800000</v>
      </c>
      <c r="J2" s="20">
        <v>1482000</v>
      </c>
      <c r="K2" s="20">
        <v>9282000</v>
      </c>
      <c r="L2" s="20">
        <v>1482000</v>
      </c>
      <c r="M2" s="18" t="s">
        <v>94</v>
      </c>
      <c r="N2" s="18" t="s">
        <v>95</v>
      </c>
      <c r="O2" s="18" t="s">
        <v>96</v>
      </c>
      <c r="P2" s="18" t="s">
        <v>97</v>
      </c>
      <c r="Q2" s="18" t="s">
        <v>98</v>
      </c>
    </row>
  </sheetData>
  <autoFilter ref="A1:Q1"/>
  <hyperlinks>
    <hyperlink ref="Q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50" customWidth="1"/>
    <col min="3" max="4" width="16" customWidth="1"/>
    <col min="5" max="5" width="14" customWidth="1"/>
    <col min="6" max="6" width="12" customWidth="1"/>
    <col min="7" max="7" width="14" customWidth="1"/>
    <col min="8" max="8" width="32" customWidth="1"/>
    <col min="9" max="9" width="8" customWidth="1"/>
    <col min="10" max="10" width="15" customWidth="1"/>
    <col min="11" max="11" width="14" customWidth="1"/>
    <col min="12" max="14" width="15" customWidth="1"/>
    <col min="15" max="15" width="40" customWidth="1"/>
    <col min="16" max="16" width="16" customWidth="1"/>
    <col min="17" max="17" width="70" customWidth="1"/>
  </cols>
  <sheetData>
    <row r="1" spans="1:17" s="14" customFormat="1" x14ac:dyDescent="0.25">
      <c r="A1" s="14" t="s">
        <v>70</v>
      </c>
      <c r="B1" s="14" t="s">
        <v>71</v>
      </c>
      <c r="C1" s="14" t="s">
        <v>99</v>
      </c>
      <c r="D1" s="14" t="s">
        <v>100</v>
      </c>
      <c r="E1" s="14" t="s">
        <v>101</v>
      </c>
      <c r="F1" s="14" t="s">
        <v>102</v>
      </c>
      <c r="G1" s="14" t="s">
        <v>75</v>
      </c>
      <c r="H1" s="14" t="s">
        <v>76</v>
      </c>
      <c r="I1" s="14" t="s">
        <v>77</v>
      </c>
      <c r="J1" s="14" t="s">
        <v>103</v>
      </c>
      <c r="K1" s="14" t="s">
        <v>104</v>
      </c>
      <c r="L1" s="14" t="s">
        <v>105</v>
      </c>
      <c r="M1" s="14" t="s">
        <v>106</v>
      </c>
      <c r="N1" s="14" t="s">
        <v>81</v>
      </c>
      <c r="O1" s="14" t="s">
        <v>82</v>
      </c>
      <c r="P1" s="14" t="s">
        <v>83</v>
      </c>
      <c r="Q1" s="14" t="s">
        <v>84</v>
      </c>
    </row>
    <row r="2" spans="1:17" s="18" customFormat="1" x14ac:dyDescent="0.25">
      <c r="A2" s="19" t="s">
        <v>10</v>
      </c>
      <c r="B2" s="18" t="s">
        <v>107</v>
      </c>
      <c r="C2" s="18" t="s">
        <v>108</v>
      </c>
      <c r="D2" s="18" t="s">
        <v>109</v>
      </c>
      <c r="E2" s="18" t="s">
        <v>110</v>
      </c>
      <c r="F2" s="18" t="s">
        <v>111</v>
      </c>
      <c r="G2" s="18" t="s">
        <v>112</v>
      </c>
      <c r="H2" s="18" t="s">
        <v>113</v>
      </c>
      <c r="I2" s="18" t="s">
        <v>93</v>
      </c>
      <c r="J2" s="20">
        <v>420000</v>
      </c>
      <c r="K2" s="20">
        <v>79800</v>
      </c>
      <c r="L2" s="20">
        <v>499800</v>
      </c>
      <c r="M2" s="20">
        <v>0</v>
      </c>
      <c r="N2" s="20">
        <v>-79800</v>
      </c>
      <c r="O2" s="18" t="s">
        <v>114</v>
      </c>
      <c r="P2" s="18" t="s">
        <v>95</v>
      </c>
      <c r="Q2" s="18" t="s">
        <v>115</v>
      </c>
    </row>
  </sheetData>
  <autoFilter ref="A1:Q1"/>
  <hyperlinks>
    <hyperlink ref="E2" r:id="rId1" location="#'Filas del reporte'!A13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50" customWidth="1"/>
    <col min="4" max="4" width="7" customWidth="1"/>
    <col min="5" max="6" width="16" customWidth="1"/>
    <col min="7" max="7" width="14" customWidth="1"/>
    <col min="8" max="8" width="12" customWidth="1"/>
    <col min="9" max="9" width="16" customWidth="1"/>
    <col min="10" max="10" width="12" customWidth="1"/>
    <col min="11" max="11" width="14" customWidth="1"/>
    <col min="12" max="12" width="32" customWidth="1"/>
    <col min="13" max="13" width="8" customWidth="1"/>
    <col min="14" max="15" width="15" customWidth="1"/>
    <col min="16" max="16" width="16" customWidth="1"/>
    <col min="17" max="18" width="14" customWidth="1"/>
    <col min="19" max="19" width="16" customWidth="1"/>
    <col min="20" max="21" width="15" customWidth="1"/>
    <col min="22" max="22" width="40" customWidth="1"/>
    <col min="23" max="23" width="16" customWidth="1"/>
    <col min="24" max="24" width="70" customWidth="1"/>
    <col min="25" max="25" width="30" customWidth="1"/>
    <col min="26" max="26" width="12" customWidth="1"/>
  </cols>
  <sheetData>
    <row r="1" spans="1:26" s="14" customFormat="1" x14ac:dyDescent="0.25">
      <c r="A1" s="14" t="s">
        <v>70</v>
      </c>
      <c r="B1" s="14" t="s">
        <v>116</v>
      </c>
      <c r="C1" s="14" t="s">
        <v>71</v>
      </c>
      <c r="D1" s="14" t="s">
        <v>117</v>
      </c>
      <c r="E1" s="14" t="s">
        <v>99</v>
      </c>
      <c r="F1" s="14" t="s">
        <v>100</v>
      </c>
      <c r="G1" s="14" t="s">
        <v>101</v>
      </c>
      <c r="H1" s="14" t="s">
        <v>102</v>
      </c>
      <c r="I1" s="14" t="s">
        <v>73</v>
      </c>
      <c r="J1" s="14" t="s">
        <v>74</v>
      </c>
      <c r="K1" s="14" t="s">
        <v>75</v>
      </c>
      <c r="L1" s="14" t="s">
        <v>76</v>
      </c>
      <c r="M1" s="14" t="s">
        <v>77</v>
      </c>
      <c r="N1" s="14" t="s">
        <v>105</v>
      </c>
      <c r="O1" s="14" t="s">
        <v>80</v>
      </c>
      <c r="P1" s="14" t="s">
        <v>118</v>
      </c>
      <c r="Q1" s="14" t="s">
        <v>104</v>
      </c>
      <c r="R1" s="14" t="s">
        <v>79</v>
      </c>
      <c r="S1" s="14" t="s">
        <v>119</v>
      </c>
      <c r="T1" s="14" t="s">
        <v>106</v>
      </c>
      <c r="U1" s="14" t="s">
        <v>81</v>
      </c>
      <c r="V1" s="14" t="s">
        <v>82</v>
      </c>
      <c r="W1" s="14" t="s">
        <v>83</v>
      </c>
      <c r="X1" s="14" t="s">
        <v>84</v>
      </c>
      <c r="Y1" s="14" t="s">
        <v>85</v>
      </c>
      <c r="Z1" s="14" t="s">
        <v>86</v>
      </c>
    </row>
    <row r="2" spans="1:26" s="18" customFormat="1" x14ac:dyDescent="0.25">
      <c r="A2" s="19" t="s">
        <v>10</v>
      </c>
      <c r="B2" s="18" t="s">
        <v>120</v>
      </c>
      <c r="C2" s="18" t="s">
        <v>121</v>
      </c>
      <c r="D2" s="18">
        <v>1</v>
      </c>
      <c r="E2" s="18" t="s">
        <v>122</v>
      </c>
      <c r="F2" s="18" t="s">
        <v>123</v>
      </c>
      <c r="G2" s="18" t="s">
        <v>110</v>
      </c>
      <c r="H2" s="18" t="s">
        <v>124</v>
      </c>
      <c r="I2" s="18" t="s">
        <v>123</v>
      </c>
      <c r="J2" s="18" t="s">
        <v>124</v>
      </c>
      <c r="K2" s="18" t="s">
        <v>125</v>
      </c>
      <c r="L2" s="18" t="s">
        <v>126</v>
      </c>
      <c r="M2" s="18" t="s">
        <v>93</v>
      </c>
      <c r="N2" s="20">
        <v>5355000</v>
      </c>
      <c r="O2" s="20">
        <v>5355000</v>
      </c>
      <c r="P2" s="20">
        <f>O2-N2</f>
        <v>0</v>
      </c>
      <c r="Q2" s="20">
        <v>855000</v>
      </c>
      <c r="R2" s="20">
        <v>855000</v>
      </c>
      <c r="S2" s="20">
        <f>R2-Q2</f>
        <v>0</v>
      </c>
      <c r="T2" s="20">
        <v>0</v>
      </c>
      <c r="U2" s="20">
        <v>0</v>
      </c>
      <c r="V2" s="18" t="s">
        <v>127</v>
      </c>
      <c r="W2" s="18" t="s">
        <v>128</v>
      </c>
      <c r="X2" s="18" t="s">
        <v>129</v>
      </c>
      <c r="Y2" s="18" t="s">
        <v>130</v>
      </c>
      <c r="Z2" s="18" t="s">
        <v>98</v>
      </c>
    </row>
    <row r="3" spans="1:26" s="18" customFormat="1" x14ac:dyDescent="0.25">
      <c r="A3" s="19" t="s">
        <v>10</v>
      </c>
      <c r="B3" s="18" t="s">
        <v>120</v>
      </c>
      <c r="C3" s="18" t="s">
        <v>121</v>
      </c>
      <c r="D3" s="18">
        <v>1</v>
      </c>
      <c r="E3" s="18" t="s">
        <v>131</v>
      </c>
      <c r="F3" s="18" t="s">
        <v>132</v>
      </c>
      <c r="G3" s="18" t="s">
        <v>110</v>
      </c>
      <c r="H3" s="18" t="s">
        <v>133</v>
      </c>
      <c r="I3" s="18" t="s">
        <v>132</v>
      </c>
      <c r="J3" s="18" t="s">
        <v>133</v>
      </c>
      <c r="K3" s="18" t="s">
        <v>134</v>
      </c>
      <c r="L3" s="18" t="s">
        <v>135</v>
      </c>
      <c r="M3" s="18" t="s">
        <v>93</v>
      </c>
      <c r="N3" s="20">
        <v>2558500</v>
      </c>
      <c r="O3" s="20">
        <v>2558500</v>
      </c>
      <c r="P3" s="20">
        <f>O3-N3</f>
        <v>0</v>
      </c>
      <c r="Q3" s="20">
        <v>408500</v>
      </c>
      <c r="R3" s="20">
        <v>408500</v>
      </c>
      <c r="S3" s="20">
        <f>R3-Q3</f>
        <v>0</v>
      </c>
      <c r="T3" s="20">
        <v>0</v>
      </c>
      <c r="U3" s="20">
        <v>0</v>
      </c>
      <c r="V3" s="18" t="s">
        <v>127</v>
      </c>
      <c r="W3" s="18" t="s">
        <v>128</v>
      </c>
      <c r="X3" s="18" t="s">
        <v>136</v>
      </c>
      <c r="Y3" s="18" t="s">
        <v>137</v>
      </c>
      <c r="Z3" s="18" t="s">
        <v>98</v>
      </c>
    </row>
    <row r="4" spans="1:26" s="18" customFormat="1" x14ac:dyDescent="0.25">
      <c r="A4" s="19" t="s">
        <v>10</v>
      </c>
      <c r="B4" s="18" t="s">
        <v>120</v>
      </c>
      <c r="C4" s="18" t="s">
        <v>121</v>
      </c>
      <c r="D4" s="18">
        <v>1</v>
      </c>
      <c r="E4" s="18" t="s">
        <v>138</v>
      </c>
      <c r="F4" s="18" t="s">
        <v>139</v>
      </c>
      <c r="G4" s="18" t="s">
        <v>110</v>
      </c>
      <c r="H4" s="18" t="s">
        <v>124</v>
      </c>
      <c r="I4" s="18" t="s">
        <v>139</v>
      </c>
      <c r="J4" s="18" t="s">
        <v>124</v>
      </c>
      <c r="K4" s="18" t="s">
        <v>140</v>
      </c>
      <c r="L4" s="18" t="s">
        <v>141</v>
      </c>
      <c r="M4" s="18" t="s">
        <v>93</v>
      </c>
      <c r="N4" s="20">
        <v>2261000</v>
      </c>
      <c r="O4" s="20">
        <v>2261000</v>
      </c>
      <c r="P4" s="20">
        <f>O4-N4</f>
        <v>0</v>
      </c>
      <c r="Q4" s="20">
        <v>361000</v>
      </c>
      <c r="R4" s="20">
        <v>361000</v>
      </c>
      <c r="S4" s="20">
        <f>R4-Q4</f>
        <v>0</v>
      </c>
      <c r="T4" s="20">
        <v>0</v>
      </c>
      <c r="U4" s="20">
        <v>0</v>
      </c>
      <c r="V4" s="18" t="s">
        <v>127</v>
      </c>
      <c r="W4" s="18" t="s">
        <v>128</v>
      </c>
      <c r="X4" s="18" t="s">
        <v>142</v>
      </c>
      <c r="Y4" s="18" t="s">
        <v>143</v>
      </c>
      <c r="Z4" s="18" t="s">
        <v>98</v>
      </c>
    </row>
  </sheetData>
  <autoFilter ref="A1:Z1"/>
  <hyperlinks>
    <hyperlink ref="G2" r:id="rId1" location="#'Filas del reporte'!A7"/>
    <hyperlink ref="Z2" r:id="rId2"/>
    <hyperlink ref="G3" r:id="rId3" location="#'Filas del reporte'!A4"/>
    <hyperlink ref="Z3" r:id="rId4"/>
    <hyperlink ref="G4" r:id="rId5" location="#'Filas del reporte'!A10"/>
    <hyperlink ref="Z4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3" width="16" customWidth="1"/>
    <col min="4" max="4" width="14" customWidth="1"/>
    <col min="5" max="5" width="12" customWidth="1"/>
    <col min="6" max="6" width="16" customWidth="1"/>
    <col min="7" max="7" width="12" customWidth="1"/>
    <col min="8" max="8" width="14" customWidth="1"/>
    <col min="9" max="9" width="32" customWidth="1"/>
    <col min="10" max="10" width="8" customWidth="1"/>
    <col min="11" max="12" width="15" customWidth="1"/>
    <col min="13" max="13" width="16" customWidth="1"/>
    <col min="14" max="15" width="14" customWidth="1"/>
    <col min="16" max="16" width="16" customWidth="1"/>
    <col min="17" max="17" width="15" customWidth="1"/>
    <col min="18" max="18" width="30" customWidth="1"/>
  </cols>
  <sheetData>
    <row r="1" spans="1:18" s="14" customFormat="1" x14ac:dyDescent="0.25">
      <c r="A1" s="14" t="s">
        <v>117</v>
      </c>
      <c r="B1" s="14" t="s">
        <v>99</v>
      </c>
      <c r="C1" s="14" t="s">
        <v>100</v>
      </c>
      <c r="D1" s="14" t="s">
        <v>101</v>
      </c>
      <c r="E1" s="14" t="s">
        <v>102</v>
      </c>
      <c r="F1" s="14" t="s">
        <v>73</v>
      </c>
      <c r="G1" s="14" t="s">
        <v>74</v>
      </c>
      <c r="H1" s="14" t="s">
        <v>75</v>
      </c>
      <c r="I1" s="14" t="s">
        <v>76</v>
      </c>
      <c r="J1" s="14" t="s">
        <v>77</v>
      </c>
      <c r="K1" s="14" t="s">
        <v>105</v>
      </c>
      <c r="L1" s="14" t="s">
        <v>80</v>
      </c>
      <c r="M1" s="14" t="s">
        <v>118</v>
      </c>
      <c r="N1" s="14" t="s">
        <v>104</v>
      </c>
      <c r="O1" s="14" t="s">
        <v>79</v>
      </c>
      <c r="P1" s="14" t="s">
        <v>119</v>
      </c>
      <c r="Q1" s="14" t="s">
        <v>106</v>
      </c>
      <c r="R1" s="14" t="s">
        <v>85</v>
      </c>
    </row>
    <row r="2" spans="1:18" s="18" customFormat="1" x14ac:dyDescent="0.25">
      <c r="A2" s="18">
        <v>1</v>
      </c>
      <c r="B2" s="18" t="s">
        <v>144</v>
      </c>
      <c r="C2" s="18" t="s">
        <v>145</v>
      </c>
      <c r="D2" s="18" t="s">
        <v>146</v>
      </c>
      <c r="E2" s="18" t="s">
        <v>147</v>
      </c>
      <c r="F2" s="18" t="s">
        <v>145</v>
      </c>
      <c r="G2" s="18" t="s">
        <v>147</v>
      </c>
      <c r="H2" s="18" t="s">
        <v>148</v>
      </c>
      <c r="I2" s="18" t="s">
        <v>149</v>
      </c>
      <c r="J2" s="18" t="s">
        <v>93</v>
      </c>
      <c r="K2" s="20">
        <v>244080</v>
      </c>
      <c r="L2" s="20">
        <v>244080</v>
      </c>
      <c r="M2" s="20">
        <f>L2-K2</f>
        <v>0</v>
      </c>
      <c r="N2" s="20">
        <v>0</v>
      </c>
      <c r="O2" s="20">
        <v>0</v>
      </c>
      <c r="P2" s="20">
        <f>O2-N2</f>
        <v>0</v>
      </c>
      <c r="Q2" s="20">
        <v>0</v>
      </c>
      <c r="R2" s="18" t="s">
        <v>150</v>
      </c>
    </row>
  </sheetData>
  <autoFilter ref="A1:R1"/>
  <hyperlinks>
    <hyperlink ref="D2" r:id="rId1" location="#'Filas del reporte'!A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90" customWidth="1"/>
    <col min="3" max="3" width="34" customWidth="1"/>
  </cols>
  <sheetData>
    <row r="1" spans="1:3" s="14" customFormat="1" x14ac:dyDescent="0.25">
      <c r="A1" s="14" t="s">
        <v>151</v>
      </c>
      <c r="B1" s="14" t="s">
        <v>152</v>
      </c>
      <c r="C1" s="14" t="s">
        <v>153</v>
      </c>
    </row>
    <row r="2" spans="1:3" s="18" customFormat="1" x14ac:dyDescent="0.25">
      <c r="A2" s="18" t="s">
        <v>154</v>
      </c>
      <c r="B2" s="18" t="s">
        <v>155</v>
      </c>
      <c r="C2" s="18" t="s">
        <v>156</v>
      </c>
    </row>
    <row r="3" spans="1:3" s="18" customFormat="1" x14ac:dyDescent="0.25">
      <c r="A3" s="18" t="s">
        <v>157</v>
      </c>
      <c r="B3" s="18" t="s">
        <v>158</v>
      </c>
      <c r="C3" s="18" t="s">
        <v>52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14" customWidth="1"/>
    <col min="4" max="5" width="30" customWidth="1"/>
    <col min="6" max="6" width="14" customWidth="1"/>
    <col min="7" max="7" width="15" customWidth="1"/>
    <col min="8" max="8" width="60" customWidth="1"/>
  </cols>
  <sheetData>
    <row r="1" spans="1:8" s="14" customFormat="1" x14ac:dyDescent="0.25">
      <c r="A1" s="14" t="s">
        <v>99</v>
      </c>
      <c r="B1" s="14" t="s">
        <v>159</v>
      </c>
      <c r="C1" s="14" t="s">
        <v>101</v>
      </c>
      <c r="D1" s="14" t="s">
        <v>72</v>
      </c>
      <c r="E1" s="14" t="s">
        <v>160</v>
      </c>
      <c r="F1" s="14" t="s">
        <v>161</v>
      </c>
      <c r="G1" s="14" t="s">
        <v>21</v>
      </c>
      <c r="H1" s="14" t="s">
        <v>162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6" customWidth="1"/>
    <col min="3" max="3" width="10" customWidth="1"/>
    <col min="4" max="4" width="12" customWidth="1"/>
    <col min="5" max="5" width="14" customWidth="1"/>
    <col min="6" max="6" width="30" customWidth="1"/>
    <col min="7" max="7" width="12" customWidth="1"/>
    <col min="8" max="8" width="30" customWidth="1"/>
    <col min="9" max="11" width="15" customWidth="1"/>
    <col min="12" max="12" width="50" customWidth="1"/>
    <col min="13" max="13" width="12" customWidth="1"/>
  </cols>
  <sheetData>
    <row r="1" spans="1:13" s="14" customFormat="1" x14ac:dyDescent="0.25">
      <c r="A1" s="14" t="s">
        <v>99</v>
      </c>
      <c r="B1" s="14" t="s">
        <v>163</v>
      </c>
      <c r="C1" s="14" t="s">
        <v>164</v>
      </c>
      <c r="D1" s="14" t="s">
        <v>159</v>
      </c>
      <c r="E1" s="14" t="s">
        <v>75</v>
      </c>
      <c r="F1" s="14" t="s">
        <v>76</v>
      </c>
      <c r="G1" s="14" t="s">
        <v>56</v>
      </c>
      <c r="H1" s="14" t="s">
        <v>165</v>
      </c>
      <c r="I1" s="14" t="s">
        <v>166</v>
      </c>
      <c r="J1" s="14" t="s">
        <v>167</v>
      </c>
      <c r="K1" s="14" t="s">
        <v>21</v>
      </c>
      <c r="L1" s="14" t="s">
        <v>152</v>
      </c>
      <c r="M1" s="14" t="s">
        <v>168</v>
      </c>
    </row>
    <row r="2" spans="1:13" s="18" customFormat="1" x14ac:dyDescent="0.25">
      <c r="A2" s="18" t="s">
        <v>144</v>
      </c>
      <c r="B2" s="18" t="s">
        <v>16</v>
      </c>
      <c r="C2" s="18" t="s">
        <v>164</v>
      </c>
      <c r="D2" s="18" t="s">
        <v>147</v>
      </c>
      <c r="E2" s="18" t="s">
        <v>148</v>
      </c>
      <c r="F2" s="18" t="s">
        <v>149</v>
      </c>
      <c r="G2" s="18" t="s">
        <v>169</v>
      </c>
      <c r="H2" s="18" t="s">
        <v>52</v>
      </c>
      <c r="I2" s="20">
        <v>244080</v>
      </c>
      <c r="J2" s="20" t="s">
        <v>52</v>
      </c>
      <c r="K2" s="20" t="s">
        <v>52</v>
      </c>
      <c r="L2" s="18" t="s">
        <v>170</v>
      </c>
      <c r="M2" s="18">
        <v>44</v>
      </c>
    </row>
    <row r="3" spans="1:13" s="18" customFormat="1" x14ac:dyDescent="0.25">
      <c r="A3" s="18" t="s">
        <v>144</v>
      </c>
      <c r="B3" s="18" t="s">
        <v>16</v>
      </c>
      <c r="C3" s="18" t="s">
        <v>164</v>
      </c>
      <c r="D3" s="18" t="s">
        <v>147</v>
      </c>
      <c r="E3" s="18" t="s">
        <v>148</v>
      </c>
      <c r="F3" s="18" t="s">
        <v>149</v>
      </c>
      <c r="G3" s="18" t="s">
        <v>171</v>
      </c>
      <c r="H3" s="18" t="s">
        <v>52</v>
      </c>
      <c r="I3" s="20" t="s">
        <v>52</v>
      </c>
      <c r="J3" s="20">
        <v>244080</v>
      </c>
      <c r="K3" s="20" t="s">
        <v>52</v>
      </c>
      <c r="L3" s="18" t="s">
        <v>172</v>
      </c>
      <c r="M3" s="18">
        <v>45</v>
      </c>
    </row>
    <row r="4" spans="1:13" s="18" customFormat="1" x14ac:dyDescent="0.25">
      <c r="A4" s="18" t="s">
        <v>131</v>
      </c>
      <c r="B4" s="18" t="s">
        <v>15</v>
      </c>
      <c r="C4" s="18" t="s">
        <v>164</v>
      </c>
      <c r="D4" s="18" t="s">
        <v>133</v>
      </c>
      <c r="E4" s="18" t="s">
        <v>134</v>
      </c>
      <c r="F4" s="18" t="s">
        <v>135</v>
      </c>
      <c r="G4" s="18" t="s">
        <v>169</v>
      </c>
      <c r="H4" s="18" t="s">
        <v>52</v>
      </c>
      <c r="I4" s="20">
        <v>2150000</v>
      </c>
      <c r="J4" s="20" t="s">
        <v>52</v>
      </c>
      <c r="K4" s="20" t="s">
        <v>52</v>
      </c>
      <c r="L4" s="18" t="s">
        <v>170</v>
      </c>
      <c r="M4" s="18">
        <v>46</v>
      </c>
    </row>
    <row r="5" spans="1:13" s="18" customFormat="1" x14ac:dyDescent="0.25">
      <c r="A5" s="18" t="s">
        <v>131</v>
      </c>
      <c r="B5" s="18" t="s">
        <v>15</v>
      </c>
      <c r="C5" s="18" t="s">
        <v>164</v>
      </c>
      <c r="D5" s="18" t="s">
        <v>133</v>
      </c>
      <c r="E5" s="18" t="s">
        <v>134</v>
      </c>
      <c r="F5" s="18" t="s">
        <v>135</v>
      </c>
      <c r="G5" s="18" t="s">
        <v>173</v>
      </c>
      <c r="H5" s="18" t="s">
        <v>52</v>
      </c>
      <c r="I5" s="20">
        <v>408500</v>
      </c>
      <c r="J5" s="20" t="s">
        <v>52</v>
      </c>
      <c r="K5" s="20" t="s">
        <v>52</v>
      </c>
      <c r="L5" s="18" t="s">
        <v>174</v>
      </c>
      <c r="M5" s="18">
        <v>47</v>
      </c>
    </row>
    <row r="6" spans="1:13" s="18" customFormat="1" x14ac:dyDescent="0.25">
      <c r="A6" s="18" t="s">
        <v>131</v>
      </c>
      <c r="B6" s="18" t="s">
        <v>15</v>
      </c>
      <c r="C6" s="18" t="s">
        <v>164</v>
      </c>
      <c r="D6" s="18" t="s">
        <v>133</v>
      </c>
      <c r="E6" s="18" t="s">
        <v>134</v>
      </c>
      <c r="F6" s="18" t="s">
        <v>135</v>
      </c>
      <c r="G6" s="18" t="s">
        <v>171</v>
      </c>
      <c r="H6" s="18" t="s">
        <v>52</v>
      </c>
      <c r="I6" s="20" t="s">
        <v>52</v>
      </c>
      <c r="J6" s="20">
        <v>2558500</v>
      </c>
      <c r="K6" s="20" t="s">
        <v>52</v>
      </c>
      <c r="L6" s="18" t="s">
        <v>172</v>
      </c>
      <c r="M6" s="18">
        <v>48</v>
      </c>
    </row>
    <row r="7" spans="1:13" s="18" customFormat="1" x14ac:dyDescent="0.25">
      <c r="A7" s="18" t="s">
        <v>122</v>
      </c>
      <c r="B7" s="18" t="s">
        <v>15</v>
      </c>
      <c r="C7" s="18" t="s">
        <v>164</v>
      </c>
      <c r="D7" s="18" t="s">
        <v>124</v>
      </c>
      <c r="E7" s="18" t="s">
        <v>125</v>
      </c>
      <c r="F7" s="18" t="s">
        <v>126</v>
      </c>
      <c r="G7" s="18" t="s">
        <v>169</v>
      </c>
      <c r="H7" s="18" t="s">
        <v>52</v>
      </c>
      <c r="I7" s="20">
        <v>4500000</v>
      </c>
      <c r="J7" s="20" t="s">
        <v>52</v>
      </c>
      <c r="K7" s="20" t="s">
        <v>52</v>
      </c>
      <c r="L7" s="18" t="s">
        <v>170</v>
      </c>
      <c r="M7" s="18">
        <v>49</v>
      </c>
    </row>
    <row r="8" spans="1:13" s="18" customFormat="1" x14ac:dyDescent="0.25">
      <c r="A8" s="18" t="s">
        <v>122</v>
      </c>
      <c r="B8" s="18" t="s">
        <v>15</v>
      </c>
      <c r="C8" s="18" t="s">
        <v>164</v>
      </c>
      <c r="D8" s="18" t="s">
        <v>124</v>
      </c>
      <c r="E8" s="18" t="s">
        <v>125</v>
      </c>
      <c r="F8" s="18" t="s">
        <v>126</v>
      </c>
      <c r="G8" s="18" t="s">
        <v>173</v>
      </c>
      <c r="H8" s="18" t="s">
        <v>52</v>
      </c>
      <c r="I8" s="20">
        <v>855000</v>
      </c>
      <c r="J8" s="20" t="s">
        <v>52</v>
      </c>
      <c r="K8" s="20" t="s">
        <v>52</v>
      </c>
      <c r="L8" s="18" t="s">
        <v>174</v>
      </c>
      <c r="M8" s="18">
        <v>50</v>
      </c>
    </row>
    <row r="9" spans="1:13" s="18" customFormat="1" x14ac:dyDescent="0.25">
      <c r="A9" s="18" t="s">
        <v>122</v>
      </c>
      <c r="B9" s="18" t="s">
        <v>15</v>
      </c>
      <c r="C9" s="18" t="s">
        <v>164</v>
      </c>
      <c r="D9" s="18" t="s">
        <v>124</v>
      </c>
      <c r="E9" s="18" t="s">
        <v>125</v>
      </c>
      <c r="F9" s="18" t="s">
        <v>126</v>
      </c>
      <c r="G9" s="18" t="s">
        <v>171</v>
      </c>
      <c r="H9" s="18" t="s">
        <v>52</v>
      </c>
      <c r="I9" s="20" t="s">
        <v>52</v>
      </c>
      <c r="J9" s="20">
        <v>5355000</v>
      </c>
      <c r="K9" s="20" t="s">
        <v>52</v>
      </c>
      <c r="L9" s="18" t="s">
        <v>172</v>
      </c>
      <c r="M9" s="18">
        <v>51</v>
      </c>
    </row>
    <row r="10" spans="1:13" s="18" customFormat="1" x14ac:dyDescent="0.25">
      <c r="A10" s="18" t="s">
        <v>138</v>
      </c>
      <c r="B10" s="18" t="s">
        <v>15</v>
      </c>
      <c r="C10" s="18" t="s">
        <v>164</v>
      </c>
      <c r="D10" s="18" t="s">
        <v>124</v>
      </c>
      <c r="E10" s="18" t="s">
        <v>140</v>
      </c>
      <c r="F10" s="18" t="s">
        <v>141</v>
      </c>
      <c r="G10" s="18" t="s">
        <v>169</v>
      </c>
      <c r="H10" s="18" t="s">
        <v>52</v>
      </c>
      <c r="I10" s="20">
        <v>1900000</v>
      </c>
      <c r="J10" s="20" t="s">
        <v>52</v>
      </c>
      <c r="K10" s="20" t="s">
        <v>52</v>
      </c>
      <c r="L10" s="18" t="s">
        <v>170</v>
      </c>
      <c r="M10" s="18">
        <v>52</v>
      </c>
    </row>
    <row r="11" spans="1:13" s="18" customFormat="1" x14ac:dyDescent="0.25">
      <c r="A11" s="18" t="s">
        <v>138</v>
      </c>
      <c r="B11" s="18" t="s">
        <v>15</v>
      </c>
      <c r="C11" s="18" t="s">
        <v>164</v>
      </c>
      <c r="D11" s="18" t="s">
        <v>124</v>
      </c>
      <c r="E11" s="18" t="s">
        <v>140</v>
      </c>
      <c r="F11" s="18" t="s">
        <v>141</v>
      </c>
      <c r="G11" s="18" t="s">
        <v>173</v>
      </c>
      <c r="H11" s="18" t="s">
        <v>52</v>
      </c>
      <c r="I11" s="20">
        <v>361000</v>
      </c>
      <c r="J11" s="20" t="s">
        <v>52</v>
      </c>
      <c r="K11" s="20" t="s">
        <v>52</v>
      </c>
      <c r="L11" s="18" t="s">
        <v>174</v>
      </c>
      <c r="M11" s="18">
        <v>53</v>
      </c>
    </row>
    <row r="12" spans="1:13" s="18" customFormat="1" x14ac:dyDescent="0.25">
      <c r="A12" s="18" t="s">
        <v>138</v>
      </c>
      <c r="B12" s="18" t="s">
        <v>15</v>
      </c>
      <c r="C12" s="18" t="s">
        <v>164</v>
      </c>
      <c r="D12" s="18" t="s">
        <v>124</v>
      </c>
      <c r="E12" s="18" t="s">
        <v>140</v>
      </c>
      <c r="F12" s="18" t="s">
        <v>141</v>
      </c>
      <c r="G12" s="18" t="s">
        <v>171</v>
      </c>
      <c r="H12" s="18" t="s">
        <v>52</v>
      </c>
      <c r="I12" s="20" t="s">
        <v>52</v>
      </c>
      <c r="J12" s="20">
        <v>2261000</v>
      </c>
      <c r="K12" s="20" t="s">
        <v>52</v>
      </c>
      <c r="L12" s="18" t="s">
        <v>172</v>
      </c>
      <c r="M12" s="18">
        <v>54</v>
      </c>
    </row>
    <row r="13" spans="1:13" s="18" customFormat="1" x14ac:dyDescent="0.25">
      <c r="A13" s="18" t="s">
        <v>108</v>
      </c>
      <c r="B13" s="18" t="s">
        <v>14</v>
      </c>
      <c r="C13" s="18" t="s">
        <v>164</v>
      </c>
      <c r="D13" s="18" t="s">
        <v>111</v>
      </c>
      <c r="E13" s="18" t="s">
        <v>112</v>
      </c>
      <c r="F13" s="18" t="s">
        <v>113</v>
      </c>
      <c r="G13" s="18" t="s">
        <v>169</v>
      </c>
      <c r="H13" s="18" t="s">
        <v>52</v>
      </c>
      <c r="I13" s="20">
        <v>420000</v>
      </c>
      <c r="J13" s="20" t="s">
        <v>52</v>
      </c>
      <c r="K13" s="20" t="s">
        <v>52</v>
      </c>
      <c r="L13" s="18" t="s">
        <v>175</v>
      </c>
      <c r="M13" s="18">
        <v>58</v>
      </c>
    </row>
    <row r="14" spans="1:13" s="18" customFormat="1" x14ac:dyDescent="0.25">
      <c r="A14" s="18" t="s">
        <v>108</v>
      </c>
      <c r="B14" s="18" t="s">
        <v>14</v>
      </c>
      <c r="C14" s="18" t="s">
        <v>164</v>
      </c>
      <c r="D14" s="18" t="s">
        <v>111</v>
      </c>
      <c r="E14" s="18" t="s">
        <v>112</v>
      </c>
      <c r="F14" s="18" t="s">
        <v>113</v>
      </c>
      <c r="G14" s="18" t="s">
        <v>173</v>
      </c>
      <c r="H14" s="18" t="s">
        <v>52</v>
      </c>
      <c r="I14" s="20">
        <v>79800</v>
      </c>
      <c r="J14" s="20" t="s">
        <v>52</v>
      </c>
      <c r="K14" s="20" t="s">
        <v>52</v>
      </c>
      <c r="L14" s="18" t="s">
        <v>174</v>
      </c>
      <c r="M14" s="18">
        <v>59</v>
      </c>
    </row>
    <row r="15" spans="1:13" s="18" customFormat="1" x14ac:dyDescent="0.25">
      <c r="A15" s="18" t="s">
        <v>108</v>
      </c>
      <c r="B15" s="18" t="s">
        <v>14</v>
      </c>
      <c r="C15" s="18" t="s">
        <v>164</v>
      </c>
      <c r="D15" s="18" t="s">
        <v>111</v>
      </c>
      <c r="E15" s="18" t="s">
        <v>112</v>
      </c>
      <c r="F15" s="18" t="s">
        <v>113</v>
      </c>
      <c r="G15" s="18" t="s">
        <v>171</v>
      </c>
      <c r="H15" s="18" t="s">
        <v>52</v>
      </c>
      <c r="I15" s="20" t="s">
        <v>52</v>
      </c>
      <c r="J15" s="20">
        <v>499800</v>
      </c>
      <c r="K15" s="20" t="s">
        <v>52</v>
      </c>
      <c r="L15" s="18" t="s">
        <v>172</v>
      </c>
      <c r="M15" s="18">
        <v>60</v>
      </c>
    </row>
  </sheetData>
  <autoFilter ref="A1:M1"/>
  <hyperlinks>
    <hyperlink ref="C2" r:id="rId1" location="#'Cuadran'!A2"/>
    <hyperlink ref="C3" r:id="rId2" location="#'Cuadran'!A2"/>
    <hyperlink ref="C4" r:id="rId3" location="#'En ambos, con diferencias'!A3"/>
    <hyperlink ref="C5" r:id="rId4" location="#'En ambos, con diferencias'!A3"/>
    <hyperlink ref="C6" r:id="rId5" location="#'En ambos, con diferencias'!A3"/>
    <hyperlink ref="C7" r:id="rId6" location="#'En ambos, con diferencias'!A2"/>
    <hyperlink ref="C8" r:id="rId7" location="#'En ambos, con diferencias'!A2"/>
    <hyperlink ref="C9" r:id="rId8" location="#'En ambos, con diferencias'!A2"/>
    <hyperlink ref="C10" r:id="rId9" location="#'En ambos, con diferencias'!A4"/>
    <hyperlink ref="C11" r:id="rId10" location="#'En ambos, con diferencias'!A4"/>
    <hyperlink ref="C12" r:id="rId11" location="#'En ambos, con diferencias'!A4"/>
    <hyperlink ref="C13" r:id="rId12" location="#'Libros, no en la DIAN'!A2"/>
    <hyperlink ref="C14" r:id="rId13" location="#'Libros, no en la DIAN'!A2"/>
    <hyperlink ref="C15" r:id="rId14" location="#'Libros, no en la DIAN'!A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Resumen</vt:lpstr>
      <vt:lpstr>Cuadre de lectura</vt:lpstr>
      <vt:lpstr>DIAN, no en libros</vt:lpstr>
      <vt:lpstr>Libros, no en la DIAN</vt:lpstr>
      <vt:lpstr>En ambos, con diferencias</vt:lpstr>
      <vt:lpstr>Cuadran</vt:lpstr>
      <vt:lpstr>Otros hallazgos</vt:lpstr>
      <vt:lpstr>No cruzados por su tipo</vt:lpstr>
      <vt:lpstr>Filas del reporte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Cotejo 360 · Gestiontech 360</dc:creator>
  <dc:title/>
  <dc:subject/>
  <dc:description/>
  <cp:keywords/>
  <cp:category/>
  <cp:lastModifiedBy>Unknown</cp:lastModifiedBy>
  <dcterms:created xsi:type="dcterms:W3CDTF">2026-10-07T14:07:25Z</dcterms:created>
  <dcterms:modified xsi:type="dcterms:W3CDTF">2026-10-07T14:07:25Z</dcterms:modified>
</cp:coreProperties>
</file>